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<sst xmlns="http://schemas.openxmlformats.org/spreadsheetml/2006/main" count="163" uniqueCount="112">
  <si>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</si>
  <si>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</si>
  <si>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</si>
  <si>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</si>
  <si>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</si>
  <si>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</si>
  <si>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</si>
  <si>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</si>
  <si>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</si>
  <si>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</si>
  <si>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</si>
  <si>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</si>
  <si>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</si>
  <si>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</si>
  <si>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</si>
  <si>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</si>
  <si>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</si>
  <si>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</si>
  <si>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</si>
  <si>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</si>
  <si>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</si>
  <si>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</si>
  <si>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</si>
  <si>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</si>
  <si>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</si>
  <si>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</si>
  <si>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</si>
  <si>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</si>
  <si>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</si>
  <si>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</si>
  <si>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</si>
  <si>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</si>
  <si>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</si>
  <si>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</si>
  <si>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</si>
  <si>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</si>
  <si>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</si>
  <si>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</si>
  <si>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</si>
  <si>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</si>
  <si>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</si>
  <si>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</si>
  <si>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</si>
  <si>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</si>
  <si>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</si>
  <si>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</si>
  <si>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</si>
  <si>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</si>
  <si>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</si>
  <si>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</si>
  <si>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</si>
  <si>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</si>
  <si>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</si>
  <si>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</si>
  <si>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</si>
  <si>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</si>
  <si>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</si>
  <si>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</si>
  <si>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</si>
  <si>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</si>
  <si>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</si>
  <si>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</si>
  <si>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</si>
  <si>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</si>
  <si>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</si>
  <si>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</si>
  <si>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</si>
  <si>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</si>
  <si>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</si>
  <si>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</si>
  <si>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</si>
  <si>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</si>
  <si>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</si>
  <si>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</si>
  <si>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</si>
  <si>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</si>
  <si>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</si>
  <si>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</si>
  <si>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</si>
  <si>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</si>
  <si>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</si>
  <si>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</si>
  <si>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</si>
  <si>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</si>
  <si>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</si>
  <si>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</si>
  <si>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</si>
  <si>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</si>
  <si>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</si>
  <si>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</si>
  <si>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</si>
  <si>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</si>
  <si>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</si>
  <si>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</si>
  <si>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</si>
  <si>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</si>
  <si>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</si>
  <si>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</si>
  <si>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</si>
  <si>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</si>
  <si>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</si>
  <si>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</si>
  <si>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</si>
  <si>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</si>
  <si>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</si>
  <si>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</si>
  <si>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</si>
  <si>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</si>
  <si>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</si>
  <si>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</si>
  <si>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</si>
  <si>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Аналіз використання коштів загального фонду міського бюджету станом на 07.06.2017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</si>
</sst>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22595899"/>
        <c:axId val="2036500"/>
      </c:bar3D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8328501"/>
        <c:axId val="30738782"/>
      </c:bar3D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8213583"/>
        <c:axId val="6813384"/>
      </c:bar3D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61320457"/>
        <c:axId val="15013202"/>
      </c:bar3D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901091"/>
        <c:axId val="8109820"/>
      </c:bar3D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820"/>
        <c:crosses val="autoZero"/>
        <c:auto val="1"/>
        <c:lblOffset val="100"/>
        <c:tickLblSkip val="2"/>
        <c:noMultiLvlLbl val="0"/>
      </c:catAx>
      <c:valAx>
        <c:axId val="810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5879517"/>
        <c:axId val="52915654"/>
      </c:bar3D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6478839"/>
        <c:axId val="58309552"/>
      </c:bar3D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09552"/>
        <c:crosses val="autoZero"/>
        <c:auto val="1"/>
        <c:lblOffset val="100"/>
        <c:tickLblSkip val="1"/>
        <c:noMultiLvlLbl val="0"/>
      </c:catAx>
      <c:valAx>
        <c:axId val="5830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55023921"/>
        <c:axId val="25453242"/>
      </c:bar3D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53242"/>
        <c:crosses val="autoZero"/>
        <c:auto val="1"/>
        <c:lblOffset val="100"/>
        <c:tickLblSkip val="1"/>
        <c:noMultiLvlLbl val="0"/>
      </c:catAx>
      <c:valAx>
        <c:axId val="25453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3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27752587"/>
        <c:axId val="48446692"/>
      </c:bar3D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379456.7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</f>
        <v>277038.3</v>
      </c>
      <c r="E6" s="3">
        <f>D6/D151*100</f>
        <v>40.86366168031746</v>
      </c>
      <c r="F6" s="3">
        <f>D6/B6*100</f>
        <v>73.00919973214334</v>
      </c>
      <c r="G6" s="3">
        <f aca="true" t="shared" si="0" ref="G6:G43">D6/C6*100</f>
        <v>43.90330058050523</v>
      </c>
      <c r="H6" s="47">
        <f>B6-D6</f>
        <v>102418.40000000002</v>
      </c>
      <c r="I6" s="47">
        <f aca="true" t="shared" si="1" ref="I6:I43">C6-D6</f>
        <v>353980.99999999994</v>
      </c>
    </row>
    <row r="7" spans="1:9" s="37" customFormat="1" ht="18.75">
      <c r="A7" s="104" t="s">
        <v>83</v>
      </c>
      <c r="B7" s="97">
        <v>149895.2</v>
      </c>
      <c r="C7" s="94">
        <f>243287.4+47.1+20</f>
        <v>243354.5</v>
      </c>
      <c r="D7" s="105">
        <f>6699.4+11261.7+10.2+8073.8+9792.3+0.1+0.8+7352+6.6+10108.4-0.1+7942.1+9848.6-0.1+7861.7+17351.9+0.1+8976.7</f>
        <v>105286.2</v>
      </c>
      <c r="E7" s="95">
        <f>D7/D6*100</f>
        <v>38.00420375088932</v>
      </c>
      <c r="F7" s="95">
        <f>D7/B7*100</f>
        <v>70.23987425881548</v>
      </c>
      <c r="G7" s="95">
        <f>D7/C7*100</f>
        <v>43.26453794772646</v>
      </c>
      <c r="H7" s="105">
        <f>B7-D7</f>
        <v>44609.000000000015</v>
      </c>
      <c r="I7" s="105">
        <f t="shared" si="1"/>
        <v>138068.3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</f>
        <v>210356.8</v>
      </c>
      <c r="E8" s="1">
        <f>D8/D6*100</f>
        <v>75.93058432714899</v>
      </c>
      <c r="F8" s="1">
        <f>D8/B8*100</f>
        <v>71.13206736886812</v>
      </c>
      <c r="G8" s="1">
        <f t="shared" si="0"/>
        <v>42.68508616893698</v>
      </c>
      <c r="H8" s="44">
        <f>B8-D8</f>
        <v>85370.29999999999</v>
      </c>
      <c r="I8" s="44">
        <f t="shared" si="1"/>
        <v>282454.2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0.008338197281747688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</f>
        <v>15236.6</v>
      </c>
      <c r="E10" s="1">
        <f>D10/D6*100</f>
        <v>5.499817173293368</v>
      </c>
      <c r="F10" s="1">
        <f aca="true" t="shared" si="3" ref="F10:F41">D10/B10*100</f>
        <v>85.4021635558545</v>
      </c>
      <c r="G10" s="1">
        <f t="shared" si="0"/>
        <v>55.48349507492307</v>
      </c>
      <c r="H10" s="44">
        <f t="shared" si="2"/>
        <v>2604.3999999999996</v>
      </c>
      <c r="I10" s="44">
        <f t="shared" si="1"/>
        <v>12224.9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</f>
        <v>43005.700000000004</v>
      </c>
      <c r="E11" s="1">
        <f>D11/D6*100</f>
        <v>15.523377092625823</v>
      </c>
      <c r="F11" s="1">
        <f t="shared" si="3"/>
        <v>85.44897484755342</v>
      </c>
      <c r="G11" s="1">
        <f t="shared" si="0"/>
        <v>53.158756744395895</v>
      </c>
      <c r="H11" s="44">
        <f t="shared" si="2"/>
        <v>7323.399999999994</v>
      </c>
      <c r="I11" s="44">
        <f t="shared" si="1"/>
        <v>37894.799999999996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</f>
        <v>5313.799999999999</v>
      </c>
      <c r="E12" s="1">
        <f>D12/D6*100</f>
        <v>1.9180741435389979</v>
      </c>
      <c r="F12" s="1">
        <f t="shared" si="3"/>
        <v>75.03989380480985</v>
      </c>
      <c r="G12" s="1">
        <f t="shared" si="0"/>
        <v>37.878334260011684</v>
      </c>
      <c r="H12" s="44">
        <f t="shared" si="2"/>
        <v>1767.500000000001</v>
      </c>
      <c r="I12" s="44">
        <f t="shared" si="1"/>
        <v>8714.800000000001</v>
      </c>
    </row>
    <row r="13" spans="1:9" ht="18.75" thickBot="1">
      <c r="A13" s="23" t="s">
        <v>28</v>
      </c>
      <c r="B13" s="43">
        <f>B6-B8-B9-B10-B11-B12</f>
        <v>8429.800000000043</v>
      </c>
      <c r="C13" s="43">
        <f>C6-C8-C9-C10-C11-C12</f>
        <v>15725.19999999993</v>
      </c>
      <c r="D13" s="43">
        <f>D6-D8-D9-D10-D11-D12</f>
        <v>3102.299999999992</v>
      </c>
      <c r="E13" s="1">
        <f>D13/D6*100</f>
        <v>1.1198090661110727</v>
      </c>
      <c r="F13" s="1">
        <f t="shared" si="3"/>
        <v>36.801584853732905</v>
      </c>
      <c r="G13" s="1">
        <f t="shared" si="0"/>
        <v>19.728206954442587</v>
      </c>
      <c r="H13" s="44">
        <f t="shared" si="2"/>
        <v>5327.500000000051</v>
      </c>
      <c r="I13" s="44">
        <f t="shared" si="1"/>
        <v>12622.899999999938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</f>
        <v>155918.00000000006</v>
      </c>
      <c r="E18" s="3">
        <f>D18/D151*100</f>
        <v>22.998193397345208</v>
      </c>
      <c r="F18" s="3">
        <f>D18/B18*100</f>
        <v>77.14614959479448</v>
      </c>
      <c r="G18" s="3">
        <f t="shared" si="0"/>
        <v>42.96159995988143</v>
      </c>
      <c r="H18" s="47">
        <f>B18-D18</f>
        <v>46189.29999999993</v>
      </c>
      <c r="I18" s="47">
        <f t="shared" si="1"/>
        <v>207006.09999999992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</f>
        <v>92700.50000000003</v>
      </c>
      <c r="E19" s="95">
        <f>D19/D18*100</f>
        <v>59.454649238702395</v>
      </c>
      <c r="F19" s="95">
        <f t="shared" si="3"/>
        <v>77.01481551021836</v>
      </c>
      <c r="G19" s="95">
        <f t="shared" si="0"/>
        <v>38.704956671141176</v>
      </c>
      <c r="H19" s="105">
        <f t="shared" si="2"/>
        <v>27666.599999999977</v>
      </c>
      <c r="I19" s="105">
        <f t="shared" si="1"/>
        <v>146804.99999999997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155918.00000000006</v>
      </c>
      <c r="E25" s="1">
        <f>D25/D18*100</f>
        <v>100</v>
      </c>
      <c r="F25" s="1">
        <f t="shared" si="3"/>
        <v>77.14614959479448</v>
      </c>
      <c r="G25" s="1">
        <f t="shared" si="0"/>
        <v>42.96159995988143</v>
      </c>
      <c r="H25" s="44">
        <f t="shared" si="2"/>
        <v>46189.29999999993</v>
      </c>
      <c r="I25" s="44">
        <f t="shared" si="1"/>
        <v>207006.09999999992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35784.5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</f>
        <v>24155.5</v>
      </c>
      <c r="E33" s="3">
        <f>D33/D151*100</f>
        <v>3.562980929780859</v>
      </c>
      <c r="F33" s="3">
        <f>D33/B33*100</f>
        <v>67.50268971202615</v>
      </c>
      <c r="G33" s="3">
        <f t="shared" si="0"/>
        <v>37.622986693996175</v>
      </c>
      <c r="H33" s="47">
        <f t="shared" si="2"/>
        <v>11629</v>
      </c>
      <c r="I33" s="47">
        <f t="shared" si="1"/>
        <v>40048.600000000006</v>
      </c>
    </row>
    <row r="34" spans="1:9" ht="18">
      <c r="A34" s="23" t="s">
        <v>3</v>
      </c>
      <c r="B34" s="42">
        <v>29582.2</v>
      </c>
      <c r="C34" s="43">
        <f>55535.9-3105.8</f>
        <v>52430.1</v>
      </c>
      <c r="D34" s="44">
        <f>1743.2+1833.7+1830.2+1935.3+81+1854.2+129.9+1804.7+34.4+1.5+1881.6+1967.7+0.1+1784.4+235.6+2357.6-0.1</f>
        <v>19475</v>
      </c>
      <c r="E34" s="1">
        <f>D34/D33*100</f>
        <v>80.62346049553932</v>
      </c>
      <c r="F34" s="1">
        <f t="shared" si="3"/>
        <v>65.83350798791164</v>
      </c>
      <c r="G34" s="1">
        <f t="shared" si="0"/>
        <v>37.14469360157619</v>
      </c>
      <c r="H34" s="44">
        <f t="shared" si="2"/>
        <v>10107.2</v>
      </c>
      <c r="I34" s="44">
        <f t="shared" si="1"/>
        <v>32955.1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</f>
        <v>1490.2000000000003</v>
      </c>
      <c r="E36" s="1">
        <f>D36/D33*100</f>
        <v>6.169195421332617</v>
      </c>
      <c r="F36" s="1">
        <f t="shared" si="3"/>
        <v>93.4001880288311</v>
      </c>
      <c r="G36" s="1">
        <f t="shared" si="0"/>
        <v>50.59586459783384</v>
      </c>
      <c r="H36" s="44">
        <f t="shared" si="2"/>
        <v>105.29999999999973</v>
      </c>
      <c r="I36" s="44">
        <f t="shared" si="1"/>
        <v>1455.1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</f>
        <v>160.90000000000003</v>
      </c>
      <c r="E37" s="17">
        <f>D37/D33*100</f>
        <v>0.6661008879965227</v>
      </c>
      <c r="F37" s="17">
        <f t="shared" si="3"/>
        <v>31.474960876369334</v>
      </c>
      <c r="G37" s="17">
        <f t="shared" si="0"/>
        <v>18.79453334890784</v>
      </c>
      <c r="H37" s="53">
        <f t="shared" si="2"/>
        <v>350.29999999999995</v>
      </c>
      <c r="I37" s="53">
        <f t="shared" si="1"/>
        <v>695.2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0.10556602016103993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3003.8999999999996</v>
      </c>
      <c r="E39" s="1">
        <f>D39/D33*100</f>
        <v>12.435677174970502</v>
      </c>
      <c r="F39" s="1">
        <f t="shared" si="3"/>
        <v>73.80408343775338</v>
      </c>
      <c r="G39" s="1">
        <f t="shared" si="0"/>
        <v>38.06355964418759</v>
      </c>
      <c r="H39" s="44">
        <f>B39-D39</f>
        <v>1066.1999999999998</v>
      </c>
      <c r="I39" s="44">
        <f t="shared" si="1"/>
        <v>4887.900000000008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1170.2</v>
      </c>
      <c r="C43" s="46">
        <f>1548.6+6.6+21.9+503.3</f>
        <v>2080.4</v>
      </c>
      <c r="D43" s="47">
        <f>29.1+22+50.2+8.1+0.6+111.5+89.2+3+14.7+7.1+8.4+11.5+17.6+100.3+27.2+6.2-0.1+30.1+12.7+5+6.1+5+7.2+55.8+7.4+109.8-0.1+35+11.8+22.6+27.4+6.5+3.2+63.8+35.8+6.6+2.7</f>
        <v>960.9999999999999</v>
      </c>
      <c r="E43" s="3">
        <f>D43/D151*100</f>
        <v>0.14174927753594024</v>
      </c>
      <c r="F43" s="3">
        <f>D43/B43*100</f>
        <v>82.1227140659716</v>
      </c>
      <c r="G43" s="3">
        <f t="shared" si="0"/>
        <v>46.19303980003845</v>
      </c>
      <c r="H43" s="47">
        <f t="shared" si="2"/>
        <v>209.20000000000016</v>
      </c>
      <c r="I43" s="47">
        <f t="shared" si="1"/>
        <v>1119.4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</f>
        <v>4713.5</v>
      </c>
      <c r="E45" s="3">
        <f>D45/D151*100</f>
        <v>0.6952499684346041</v>
      </c>
      <c r="F45" s="3">
        <f>D45/B45*100</f>
        <v>79.25844963847318</v>
      </c>
      <c r="G45" s="3">
        <f aca="true" t="shared" si="4" ref="G45:G76">D45/C45*100</f>
        <v>39.985578554462165</v>
      </c>
      <c r="H45" s="47">
        <f>B45-D45</f>
        <v>1233.5</v>
      </c>
      <c r="I45" s="47">
        <f aca="true" t="shared" si="5" ref="I45:I77">C45-D45</f>
        <v>7074.5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</f>
        <v>4159.1</v>
      </c>
      <c r="E46" s="1">
        <f>D46/D45*100</f>
        <v>88.23803967327889</v>
      </c>
      <c r="F46" s="1">
        <f aca="true" t="shared" si="6" ref="F46:F74">D46/B46*100</f>
        <v>80.01192743502433</v>
      </c>
      <c r="G46" s="1">
        <f t="shared" si="4"/>
        <v>39.49875115150479</v>
      </c>
      <c r="H46" s="44">
        <f aca="true" t="shared" si="7" ref="H46:H74">B46-D46</f>
        <v>1039</v>
      </c>
      <c r="I46" s="44">
        <f t="shared" si="5"/>
        <v>6370.6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0.008486262861992151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</f>
        <v>24.3</v>
      </c>
      <c r="E48" s="1">
        <f>D48/D45*100</f>
        <v>0.5155404688660231</v>
      </c>
      <c r="F48" s="1">
        <f t="shared" si="6"/>
        <v>60.14851485148516</v>
      </c>
      <c r="G48" s="1">
        <f t="shared" si="4"/>
        <v>32.70524899057873</v>
      </c>
      <c r="H48" s="44">
        <f t="shared" si="7"/>
        <v>16.099999999999998</v>
      </c>
      <c r="I48" s="44">
        <f t="shared" si="5"/>
        <v>50.000000000000014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</f>
        <v>439.79999999999995</v>
      </c>
      <c r="E49" s="1">
        <f>D49/D45*100</f>
        <v>9.330646016760369</v>
      </c>
      <c r="F49" s="1">
        <f t="shared" si="6"/>
        <v>79.4436416184971</v>
      </c>
      <c r="G49" s="1">
        <f t="shared" si="4"/>
        <v>50.83805340423072</v>
      </c>
      <c r="H49" s="44">
        <f t="shared" si="7"/>
        <v>113.80000000000007</v>
      </c>
      <c r="I49" s="44">
        <f t="shared" si="5"/>
        <v>425.30000000000007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89.89999999999968</v>
      </c>
      <c r="E50" s="1">
        <f>D50/D45*100</f>
        <v>1.907287578232729</v>
      </c>
      <c r="F50" s="1">
        <f t="shared" si="6"/>
        <v>58.33874107722252</v>
      </c>
      <c r="G50" s="1">
        <f t="shared" si="4"/>
        <v>28.314960629921227</v>
      </c>
      <c r="H50" s="44">
        <f t="shared" si="7"/>
        <v>64.19999999999992</v>
      </c>
      <c r="I50" s="44">
        <f t="shared" si="5"/>
        <v>227.59999999999957</v>
      </c>
    </row>
    <row r="51" spans="1:9" ht="18.75" thickBot="1">
      <c r="A51" s="22" t="s">
        <v>4</v>
      </c>
      <c r="B51" s="45">
        <v>13980.8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</f>
        <v>9565.4</v>
      </c>
      <c r="E51" s="3">
        <f>D51/D151*100</f>
        <v>1.4109141928639783</v>
      </c>
      <c r="F51" s="3">
        <f>D51/B51*100</f>
        <v>68.41811627374685</v>
      </c>
      <c r="G51" s="3">
        <f t="shared" si="4"/>
        <v>38.387048875725874</v>
      </c>
      <c r="H51" s="47">
        <f>B51-D51</f>
        <v>4415.4</v>
      </c>
      <c r="I51" s="47">
        <f t="shared" si="5"/>
        <v>15352.9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</f>
        <v>5729.8</v>
      </c>
      <c r="E52" s="1">
        <f>D52/D51*100</f>
        <v>59.9013109749723</v>
      </c>
      <c r="F52" s="1">
        <f t="shared" si="6"/>
        <v>70.88441601821039</v>
      </c>
      <c r="G52" s="1">
        <f t="shared" si="4"/>
        <v>37.57393733523942</v>
      </c>
      <c r="H52" s="44">
        <f t="shared" si="7"/>
        <v>2353.5</v>
      </c>
      <c r="I52" s="44">
        <f t="shared" si="5"/>
        <v>9519.599999999999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</f>
        <v>303.49999999999994</v>
      </c>
      <c r="E54" s="1">
        <f>D54/D51*100</f>
        <v>3.17289397202417</v>
      </c>
      <c r="F54" s="1">
        <f t="shared" si="6"/>
        <v>72.15882073228718</v>
      </c>
      <c r="G54" s="1">
        <f t="shared" si="4"/>
        <v>37.45988644779066</v>
      </c>
      <c r="H54" s="44">
        <f t="shared" si="7"/>
        <v>117.10000000000008</v>
      </c>
      <c r="I54" s="44">
        <f t="shared" si="5"/>
        <v>506.7000000000001</v>
      </c>
    </row>
    <row r="55" spans="1:9" ht="18">
      <c r="A55" s="23" t="s">
        <v>0</v>
      </c>
      <c r="B55" s="42">
        <v>636.7</v>
      </c>
      <c r="C55" s="43">
        <v>1048.5</v>
      </c>
      <c r="D55" s="44">
        <f>0.5+0.6+7.5+73.9+2.1+51.2+20.8+16.3+5.9+0.4+16.8+14.9+10.4+71.4+0.3+1.2+1.4+16+1.2+0.1+25+43+3.8+1.3+4.1+73.9-0.2+14.3+2.8+3+2.4+0.3+0.4</f>
        <v>487.0000000000001</v>
      </c>
      <c r="E55" s="1">
        <f>D55/D51*100</f>
        <v>5.0912664394588845</v>
      </c>
      <c r="F55" s="1">
        <f t="shared" si="6"/>
        <v>76.48814198209519</v>
      </c>
      <c r="G55" s="1">
        <f t="shared" si="4"/>
        <v>46.447305674773496</v>
      </c>
      <c r="H55" s="44">
        <f t="shared" si="7"/>
        <v>149.69999999999993</v>
      </c>
      <c r="I55" s="44">
        <f t="shared" si="5"/>
        <v>561.4999999999999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</f>
        <v>200</v>
      </c>
      <c r="E56" s="1">
        <f>D56/D51*100</f>
        <v>2.0908691743157632</v>
      </c>
      <c r="F56" s="1">
        <f>D56/B56*100</f>
        <v>82.20304151253596</v>
      </c>
      <c r="G56" s="1">
        <f>D56/C56*100</f>
        <v>38.54307188282906</v>
      </c>
      <c r="H56" s="44">
        <f t="shared" si="7"/>
        <v>43.30000000000001</v>
      </c>
      <c r="I56" s="44">
        <f t="shared" si="5"/>
        <v>318.9</v>
      </c>
    </row>
    <row r="57" spans="1:9" ht="18.75" thickBot="1">
      <c r="A57" s="23" t="s">
        <v>28</v>
      </c>
      <c r="B57" s="43">
        <f>B51-B52-B55-B54-B53-B56</f>
        <v>4596.899999999999</v>
      </c>
      <c r="C57" s="43">
        <f>C51-C52-C55-C54-C53-C56</f>
        <v>7278.3</v>
      </c>
      <c r="D57" s="43">
        <f>D51-D52-D55-D54-D53-D56</f>
        <v>2845.0999999999995</v>
      </c>
      <c r="E57" s="1">
        <f>D57/D51*100</f>
        <v>29.743659439228882</v>
      </c>
      <c r="F57" s="1">
        <f t="shared" si="6"/>
        <v>61.8917096304031</v>
      </c>
      <c r="G57" s="1">
        <f t="shared" si="4"/>
        <v>39.090172155585776</v>
      </c>
      <c r="H57" s="44">
        <f>B57-D57</f>
        <v>1751.7999999999993</v>
      </c>
      <c r="I57" s="44">
        <f>C57-D57</f>
        <v>4433.200000000001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3399.6</v>
      </c>
      <c r="C59" s="46">
        <f>7844.6+200</f>
        <v>8044.6</v>
      </c>
      <c r="D59" s="47">
        <f>55.6+0.2+146.1+0.4+60.8+0.4+59.3+73.6+0.1+18.6+1.9+67.3+0.4+57.5+0.6+144.6-4.5+32.9+1.2+79.7+73.5+4+0.1+78.7+72.2+0.1+9.9+53+0.1+12.7+6.3+29.9+85.7+69.4+15.3</f>
        <v>1307.6000000000004</v>
      </c>
      <c r="E59" s="3">
        <f>D59/D151*100</f>
        <v>0.19287341863266969</v>
      </c>
      <c r="F59" s="3">
        <f>D59/B59*100</f>
        <v>38.46334862925051</v>
      </c>
      <c r="G59" s="3">
        <f t="shared" si="4"/>
        <v>16.254381821346</v>
      </c>
      <c r="H59" s="47">
        <f>B59-D59</f>
        <v>2091.9999999999995</v>
      </c>
      <c r="I59" s="47">
        <f t="shared" si="5"/>
        <v>6737</v>
      </c>
    </row>
    <row r="60" spans="1:9" ht="18">
      <c r="A60" s="23" t="s">
        <v>3</v>
      </c>
      <c r="B60" s="42">
        <v>1451.1</v>
      </c>
      <c r="C60" s="43">
        <v>2900.3</v>
      </c>
      <c r="D60" s="44">
        <f>55.6+146.1+60.8+59.3+73.6+0.1+67.3+144.6-4.5+79.7+66.8+72.2-0.1+53+75.7+69.4+0.1</f>
        <v>1019.7</v>
      </c>
      <c r="E60" s="1">
        <f>D60/D59*100</f>
        <v>77.98256347506882</v>
      </c>
      <c r="F60" s="1">
        <f t="shared" si="6"/>
        <v>70.27082902625595</v>
      </c>
      <c r="G60" s="1">
        <f t="shared" si="4"/>
        <v>35.15843188635658</v>
      </c>
      <c r="H60" s="44">
        <f t="shared" si="7"/>
        <v>431.39999999999986</v>
      </c>
      <c r="I60" s="44">
        <f t="shared" si="5"/>
        <v>1880.6000000000001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0.24472315692872434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215.8</v>
      </c>
      <c r="C62" s="43">
        <v>451.8</v>
      </c>
      <c r="D62" s="44">
        <f>0.4+18.6+55.1+0.5+32.9+0.7+67.5+3.7+0.4+6.3+12.6+0.1</f>
        <v>198.79999999999998</v>
      </c>
      <c r="E62" s="1">
        <f>D62/D59*100</f>
        <v>15.203426124196998</v>
      </c>
      <c r="F62" s="1">
        <f t="shared" si="6"/>
        <v>92.12233549582946</v>
      </c>
      <c r="G62" s="1">
        <f t="shared" si="4"/>
        <v>44.00177069499778</v>
      </c>
      <c r="H62" s="44">
        <f t="shared" si="7"/>
        <v>17.00000000000003</v>
      </c>
      <c r="I62" s="44">
        <f t="shared" si="5"/>
        <v>253.00000000000003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264.50000000000006</v>
      </c>
      <c r="C64" s="43">
        <f>C59-C60-C62-C63-C61</f>
        <v>641.7</v>
      </c>
      <c r="D64" s="43">
        <f>D59-D60-D62-D63-D61</f>
        <v>85.90000000000033</v>
      </c>
      <c r="E64" s="1">
        <f>D64/D59*100</f>
        <v>6.569287243805469</v>
      </c>
      <c r="F64" s="1">
        <f t="shared" si="6"/>
        <v>32.476370510397096</v>
      </c>
      <c r="G64" s="1">
        <f t="shared" si="4"/>
        <v>13.386317593891278</v>
      </c>
      <c r="H64" s="44">
        <f t="shared" si="7"/>
        <v>178.59999999999974</v>
      </c>
      <c r="I64" s="44">
        <f t="shared" si="5"/>
        <v>555.7999999999997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350.2</v>
      </c>
      <c r="C69" s="46">
        <f>C70+C71</f>
        <v>460.5</v>
      </c>
      <c r="D69" s="47">
        <f>SUM(D70:D71)</f>
        <v>242.49999999999997</v>
      </c>
      <c r="E69" s="35">
        <f>D69/D151*100</f>
        <v>0.03576919854574975</v>
      </c>
      <c r="F69" s="3">
        <f>D69/B69*100</f>
        <v>69.24614505996573</v>
      </c>
      <c r="G69" s="3">
        <f t="shared" si="4"/>
        <v>52.660152008686204</v>
      </c>
      <c r="H69" s="47">
        <f>B69-D69</f>
        <v>107.70000000000002</v>
      </c>
      <c r="I69" s="47">
        <f t="shared" si="5"/>
        <v>218.00000000000003</v>
      </c>
    </row>
    <row r="70" spans="1:9" ht="18">
      <c r="A70" s="23" t="s">
        <v>8</v>
      </c>
      <c r="B70" s="42">
        <v>289</v>
      </c>
      <c r="C70" s="43">
        <f>289</f>
        <v>289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81.66089965397923</v>
      </c>
      <c r="G70" s="1">
        <f t="shared" si="4"/>
        <v>81.66089965397923</v>
      </c>
      <c r="H70" s="44">
        <f t="shared" si="7"/>
        <v>53.00000000000003</v>
      </c>
      <c r="I70" s="44">
        <f t="shared" si="5"/>
        <v>53.00000000000003</v>
      </c>
    </row>
    <row r="71" spans="1:9" ht="18.75" thickBot="1">
      <c r="A71" s="23" t="s">
        <v>9</v>
      </c>
      <c r="B71" s="42">
        <v>61.2</v>
      </c>
      <c r="C71" s="43">
        <f>267.3-68.6-27.9+0.7</f>
        <v>171.5</v>
      </c>
      <c r="D71" s="44">
        <f>6.5</f>
        <v>6.5</v>
      </c>
      <c r="E71" s="1">
        <f>D71/D70*100</f>
        <v>2.7542372881355934</v>
      </c>
      <c r="F71" s="1">
        <f t="shared" si="6"/>
        <v>10.620915032679738</v>
      </c>
      <c r="G71" s="1">
        <f t="shared" si="4"/>
        <v>3.7900874635568513</v>
      </c>
      <c r="H71" s="44">
        <f t="shared" si="7"/>
        <v>54.7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2562.9</v>
      </c>
      <c r="C77" s="62">
        <f>10000-100-5823.7-1513.4</f>
        <v>2562.9</v>
      </c>
      <c r="D77" s="63"/>
      <c r="E77" s="41"/>
      <c r="F77" s="41"/>
      <c r="G77" s="41"/>
      <c r="H77" s="63">
        <f>B77-D77</f>
        <v>2562.9</v>
      </c>
      <c r="I77" s="63">
        <f t="shared" si="5"/>
        <v>2562.9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</f>
        <v>37323.50000000001</v>
      </c>
      <c r="E90" s="3">
        <f>D90/D151*100</f>
        <v>5.50528528627749</v>
      </c>
      <c r="F90" s="3">
        <f aca="true" t="shared" si="10" ref="F90:F96">D90/B90*100</f>
        <v>45.822411835118636</v>
      </c>
      <c r="G90" s="3">
        <f t="shared" si="8"/>
        <v>23.588831874548514</v>
      </c>
      <c r="H90" s="47">
        <f aca="true" t="shared" si="11" ref="H90:H96">B90-D90</f>
        <v>44128.99999999999</v>
      </c>
      <c r="I90" s="47">
        <f t="shared" si="9"/>
        <v>120901.79999999999</v>
      </c>
    </row>
    <row r="91" spans="1:9" ht="18">
      <c r="A91" s="23" t="s">
        <v>3</v>
      </c>
      <c r="B91" s="42">
        <v>74944.9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</f>
        <v>33807.600000000006</v>
      </c>
      <c r="E91" s="1">
        <f>D91/D90*100</f>
        <v>90.57992953501144</v>
      </c>
      <c r="F91" s="1">
        <f t="shared" si="10"/>
        <v>45.109940769818905</v>
      </c>
      <c r="G91" s="1">
        <f t="shared" si="8"/>
        <v>22.86147841293155</v>
      </c>
      <c r="H91" s="44">
        <f t="shared" si="11"/>
        <v>41137.29999999999</v>
      </c>
      <c r="I91" s="44">
        <f t="shared" si="9"/>
        <v>114072.6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</f>
        <v>1163.2000000000003</v>
      </c>
      <c r="E92" s="1">
        <f>D92/D90*100</f>
        <v>3.116535158814152</v>
      </c>
      <c r="F92" s="1">
        <f t="shared" si="10"/>
        <v>69.76548911413664</v>
      </c>
      <c r="G92" s="1">
        <f t="shared" si="8"/>
        <v>44.38678165305656</v>
      </c>
      <c r="H92" s="44">
        <f t="shared" si="11"/>
        <v>504.0999999999997</v>
      </c>
      <c r="I92" s="44">
        <f t="shared" si="9"/>
        <v>1457.3999999999996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4840.300000000006</v>
      </c>
      <c r="C94" s="43">
        <f>C90-C91-C92-C93</f>
        <v>7724.499999999976</v>
      </c>
      <c r="D94" s="43">
        <f>D90-D91-D92-D93</f>
        <v>2352.700000000001</v>
      </c>
      <c r="E94" s="1">
        <f>D94/D90*100</f>
        <v>6.303535306174396</v>
      </c>
      <c r="F94" s="1">
        <f t="shared" si="10"/>
        <v>48.60649133318179</v>
      </c>
      <c r="G94" s="1">
        <f>D94/C94*100</f>
        <v>30.457634798368936</v>
      </c>
      <c r="H94" s="44">
        <f t="shared" si="11"/>
        <v>2487.6000000000045</v>
      </c>
      <c r="I94" s="44">
        <f>C94-D94</f>
        <v>5371.799999999976</v>
      </c>
    </row>
    <row r="95" spans="1:9" ht="18.75">
      <c r="A95" s="108" t="s">
        <v>12</v>
      </c>
      <c r="B95" s="128">
        <v>33869.5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</f>
        <v>26319</v>
      </c>
      <c r="E95" s="107">
        <f>D95/D151*100</f>
        <v>3.882101181548816</v>
      </c>
      <c r="F95" s="110">
        <f t="shared" si="10"/>
        <v>77.7070815925833</v>
      </c>
      <c r="G95" s="106">
        <f>D95/C95*100</f>
        <v>40.36823610793698</v>
      </c>
      <c r="H95" s="111">
        <f t="shared" si="11"/>
        <v>7550.5</v>
      </c>
      <c r="I95" s="121">
        <f>C95-D95</f>
        <v>38878.3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</f>
        <v>4128</v>
      </c>
      <c r="E96" s="116">
        <f>D96/D95*100</f>
        <v>15.684486492647897</v>
      </c>
      <c r="F96" s="117">
        <f t="shared" si="10"/>
        <v>79.26419478100578</v>
      </c>
      <c r="G96" s="118">
        <f>D96/C96*100</f>
        <v>39.214196146977244</v>
      </c>
      <c r="H96" s="122">
        <f t="shared" si="11"/>
        <v>1079.8999999999996</v>
      </c>
      <c r="I96" s="123">
        <f>C96-D96</f>
        <v>6398.799999999999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v>7383.4</v>
      </c>
      <c r="C102" s="92">
        <f>12999.2-348+46.7-53.7+124.7-124.6</f>
        <v>12644.300000000001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</f>
        <v>3746.2999999999993</v>
      </c>
      <c r="E102" s="19">
        <f>D102/D151*100</f>
        <v>0.5525861794306899</v>
      </c>
      <c r="F102" s="19">
        <f>D102/B102*100</f>
        <v>50.73949670883332</v>
      </c>
      <c r="G102" s="19">
        <f aca="true" t="shared" si="12" ref="G102:G149">D102/C102*100</f>
        <v>29.628370095616198</v>
      </c>
      <c r="H102" s="79">
        <f aca="true" t="shared" si="13" ref="H102:H107">B102-D102</f>
        <v>3637.1000000000004</v>
      </c>
      <c r="I102" s="79">
        <f aca="true" t="shared" si="14" ref="I102:I149">C102-D102</f>
        <v>8898.000000000002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</f>
        <v>68.29999999999998</v>
      </c>
      <c r="E103" s="83">
        <f>D103/D102*100</f>
        <v>1.8231321570616341</v>
      </c>
      <c r="F103" s="1">
        <f>D103/B103*100</f>
        <v>46.941580756013735</v>
      </c>
      <c r="G103" s="83">
        <f>D103/C103*100</f>
        <v>26.36047857969895</v>
      </c>
      <c r="H103" s="87">
        <f t="shared" si="13"/>
        <v>77.20000000000002</v>
      </c>
      <c r="I103" s="87">
        <f t="shared" si="14"/>
        <v>190.80000000000004</v>
      </c>
    </row>
    <row r="104" spans="1:9" ht="18">
      <c r="A104" s="85" t="s">
        <v>49</v>
      </c>
      <c r="B104" s="74">
        <v>6171</v>
      </c>
      <c r="C104" s="44">
        <f>10720.8-348+46.7-56.3+125.1-124.6</f>
        <v>10363.7</v>
      </c>
      <c r="D104" s="44">
        <f>139.3+4+202+15.3-0.1+4+25.4+141.4+9.8+31.2+1.1+390.1+50+2+0.1+51.6+111.9+69.9+132+193.8+143.3+175.1+39.1+393+24.9+117+131.2+30.6+5+5+134.6+137.3+5+34.9+31.2+66.7</f>
        <v>3048.7</v>
      </c>
      <c r="E104" s="1">
        <f>D104/D102*100</f>
        <v>81.37896057443345</v>
      </c>
      <c r="F104" s="1">
        <f aca="true" t="shared" si="15" ref="F104:F149">D104/B104*100</f>
        <v>49.40366229136282</v>
      </c>
      <c r="G104" s="1">
        <f t="shared" si="12"/>
        <v>29.417100070438163</v>
      </c>
      <c r="H104" s="44">
        <f t="shared" si="13"/>
        <v>3122.3</v>
      </c>
      <c r="I104" s="44">
        <f t="shared" si="14"/>
        <v>7315.000000000001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1066.8999999999996</v>
      </c>
      <c r="C106" s="88">
        <f>C102-C103-C104</f>
        <v>2021.5</v>
      </c>
      <c r="D106" s="88">
        <f>D102-D103-D104</f>
        <v>629.2999999999993</v>
      </c>
      <c r="E106" s="84">
        <f>D106/D102*100</f>
        <v>16.797907268504908</v>
      </c>
      <c r="F106" s="84">
        <f t="shared" si="15"/>
        <v>58.98397225606894</v>
      </c>
      <c r="G106" s="84">
        <f t="shared" si="12"/>
        <v>31.130348750927496</v>
      </c>
      <c r="H106" s="123">
        <f>B106-D106</f>
        <v>437.60000000000036</v>
      </c>
      <c r="I106" s="123">
        <f t="shared" si="14"/>
        <v>1392.2000000000007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160290.1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136667.00000000003</v>
      </c>
      <c r="E107" s="82">
        <f>D107/D151*100</f>
        <v>20.15863528928653</v>
      </c>
      <c r="F107" s="82">
        <f>D107/B107*100</f>
        <v>85.2622838216459</v>
      </c>
      <c r="G107" s="82">
        <f t="shared" si="12"/>
        <v>25.515292522158116</v>
      </c>
      <c r="H107" s="81">
        <f t="shared" si="13"/>
        <v>23623.099999999977</v>
      </c>
      <c r="I107" s="81">
        <f t="shared" si="14"/>
        <v>398960.79999999993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</f>
        <v>964.6000000000001</v>
      </c>
      <c r="E108" s="6">
        <f>D108/D107*100</f>
        <v>0.7058031565776668</v>
      </c>
      <c r="F108" s="6">
        <f t="shared" si="15"/>
        <v>43.07596123788684</v>
      </c>
      <c r="G108" s="6">
        <f t="shared" si="12"/>
        <v>23.552104697724392</v>
      </c>
      <c r="H108" s="61">
        <f aca="true" t="shared" si="16" ref="H108:H149">B108-D108</f>
        <v>1274.7</v>
      </c>
      <c r="I108" s="61">
        <f t="shared" si="14"/>
        <v>3131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55.4012025710139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</f>
        <v>127.3</v>
      </c>
      <c r="E110" s="6">
        <f>D110/D107*100</f>
        <v>0.09314611427777003</v>
      </c>
      <c r="F110" s="6">
        <f>D110/B110*100</f>
        <v>19.096909690969095</v>
      </c>
      <c r="G110" s="6">
        <f t="shared" si="12"/>
        <v>10.830355623617491</v>
      </c>
      <c r="H110" s="61">
        <f t="shared" si="16"/>
        <v>539.3000000000001</v>
      </c>
      <c r="I110" s="61">
        <f t="shared" si="14"/>
        <v>1048.1000000000001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9.1+9.1</f>
        <v>18.2</v>
      </c>
      <c r="E113" s="6">
        <f>D113/D107*100</f>
        <v>0.013317040690144654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</f>
        <v>1166.8000000000002</v>
      </c>
      <c r="E114" s="6">
        <f>D114/D107*100</f>
        <v>0.8537540152341091</v>
      </c>
      <c r="F114" s="6">
        <f t="shared" si="15"/>
        <v>75.10782104924365</v>
      </c>
      <c r="G114" s="6">
        <f t="shared" si="12"/>
        <v>40.02195239075256</v>
      </c>
      <c r="H114" s="61">
        <f t="shared" si="16"/>
        <v>386.6999999999998</v>
      </c>
      <c r="I114" s="61">
        <f t="shared" si="14"/>
        <v>1748.6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</f>
        <v>225.70000000000007</v>
      </c>
      <c r="E118" s="6">
        <f>D118/D107*100</f>
        <v>0.1651459386684423</v>
      </c>
      <c r="F118" s="6">
        <f t="shared" si="15"/>
        <v>97.24256785868164</v>
      </c>
      <c r="G118" s="6">
        <f t="shared" si="12"/>
        <v>53.382213812677406</v>
      </c>
      <c r="H118" s="61">
        <f t="shared" si="16"/>
        <v>6.39999999999992</v>
      </c>
      <c r="I118" s="61">
        <f t="shared" si="14"/>
        <v>197.09999999999994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86.48648648648646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>
      <c r="A122" s="23" t="s">
        <v>82</v>
      </c>
      <c r="B122" s="74">
        <v>80</v>
      </c>
      <c r="C122" s="44">
        <v>80</v>
      </c>
      <c r="D122" s="75"/>
      <c r="E122" s="6"/>
      <c r="F122" s="103">
        <f>D122/B122*100</f>
        <v>0</v>
      </c>
      <c r="G122" s="1">
        <f t="shared" si="12"/>
        <v>0</v>
      </c>
      <c r="H122" s="44">
        <f t="shared" si="16"/>
        <v>80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20236.6</v>
      </c>
      <c r="C124" s="53">
        <f>33585.8+9933.2</f>
        <v>43519</v>
      </c>
      <c r="D124" s="76">
        <f>3483.8+2635.6+1853.3+812.9+1333.3+1694.1+1722.4+661.9+934+1328</f>
        <v>16459.3</v>
      </c>
      <c r="E124" s="17">
        <f>D124/D107*100</f>
        <v>12.043360869851535</v>
      </c>
      <c r="F124" s="6">
        <f t="shared" si="15"/>
        <v>81.33431505292391</v>
      </c>
      <c r="G124" s="6">
        <f t="shared" si="12"/>
        <v>37.8209517681932</v>
      </c>
      <c r="H124" s="61">
        <f t="shared" si="16"/>
        <v>3777.2999999999993</v>
      </c>
      <c r="I124" s="61">
        <f t="shared" si="14"/>
        <v>27059.7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0.011707288518808487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107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</f>
        <v>211.89999999999998</v>
      </c>
      <c r="E128" s="17">
        <f>D128/D107*100</f>
        <v>0.1550484023209699</v>
      </c>
      <c r="F128" s="6">
        <f t="shared" si="15"/>
        <v>30.76811383766516</v>
      </c>
      <c r="G128" s="6">
        <f t="shared" si="12"/>
        <v>16.90736455756802</v>
      </c>
      <c r="H128" s="61">
        <f t="shared" si="16"/>
        <v>476.80000000000007</v>
      </c>
      <c r="I128" s="61">
        <f t="shared" si="14"/>
        <v>1041.4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15.101462954223694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0.011268265199353172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/>
      <c r="E135" s="17">
        <f>D135/D107*100</f>
        <v>0</v>
      </c>
      <c r="F135" s="124">
        <f t="shared" si="15"/>
        <v>0</v>
      </c>
      <c r="G135" s="6">
        <f t="shared" si="12"/>
        <v>0</v>
      </c>
      <c r="H135" s="61">
        <f t="shared" si="16"/>
        <v>232</v>
      </c>
      <c r="I135" s="61">
        <f t="shared" si="14"/>
        <v>626.8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/>
      <c r="E136" s="1"/>
      <c r="F136" s="124">
        <f>D136/B136*100</f>
        <v>0</v>
      </c>
      <c r="G136" s="1">
        <f>D136/C136*100</f>
        <v>0</v>
      </c>
      <c r="H136" s="44">
        <f>B136-D136</f>
        <v>135</v>
      </c>
      <c r="I136" s="44">
        <f>C136-D136</f>
        <v>400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</f>
        <v>154.99999999999997</v>
      </c>
      <c r="E137" s="17">
        <f>D137/D107*100</f>
        <v>0.11341435752595722</v>
      </c>
      <c r="F137" s="6">
        <f t="shared" si="15"/>
        <v>68.37229819144243</v>
      </c>
      <c r="G137" s="6">
        <f>D137/C137*100</f>
        <v>40.6610703043022</v>
      </c>
      <c r="H137" s="61">
        <f t="shared" si="16"/>
        <v>71.70000000000002</v>
      </c>
      <c r="I137" s="61">
        <f t="shared" si="14"/>
        <v>226.20000000000002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90.25806451612905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</f>
        <v>530.5999999999999</v>
      </c>
      <c r="E139" s="17">
        <f>D139/D107*100</f>
        <v>0.38824295550498644</v>
      </c>
      <c r="F139" s="6">
        <f t="shared" si="15"/>
        <v>70.73723503532861</v>
      </c>
      <c r="G139" s="6">
        <f t="shared" si="12"/>
        <v>35.07867248446383</v>
      </c>
      <c r="H139" s="61">
        <f t="shared" si="16"/>
        <v>219.5000000000001</v>
      </c>
      <c r="I139" s="61">
        <f t="shared" si="14"/>
        <v>982.0000000000002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</f>
        <v>441.2</v>
      </c>
      <c r="E140" s="1">
        <f>D140/D139*100</f>
        <v>83.15114964191483</v>
      </c>
      <c r="F140" s="1">
        <f aca="true" t="shared" si="17" ref="F140:F148">D140/B140*100</f>
        <v>78.87021809081159</v>
      </c>
      <c r="G140" s="1">
        <f t="shared" si="12"/>
        <v>37.43106812590141</v>
      </c>
      <c r="H140" s="44">
        <f t="shared" si="16"/>
        <v>118.19999999999999</v>
      </c>
      <c r="I140" s="44">
        <f t="shared" si="14"/>
        <v>737.5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3.3735393893705243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0.21951165972765915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26585.6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</f>
        <v>14966.800000000003</v>
      </c>
      <c r="E144" s="17">
        <f>D144/D107*100</f>
        <v>10.951290362706432</v>
      </c>
      <c r="F144" s="99">
        <f t="shared" si="17"/>
        <v>56.29664179104479</v>
      </c>
      <c r="G144" s="6">
        <f t="shared" si="12"/>
        <v>23.48138502329814</v>
      </c>
      <c r="H144" s="61">
        <f t="shared" si="16"/>
        <v>11618.799999999996</v>
      </c>
      <c r="I144" s="61">
        <f t="shared" si="14"/>
        <v>48772.2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</f>
        <v>19.2</v>
      </c>
      <c r="E146" s="17">
        <f>D146/D107*100</f>
        <v>0.014048746222570185</v>
      </c>
      <c r="F146" s="99">
        <f t="shared" si="17"/>
        <v>15.323224261771747</v>
      </c>
      <c r="G146" s="6">
        <f t="shared" si="12"/>
        <v>8.205128205128204</v>
      </c>
      <c r="H146" s="61">
        <f t="shared" si="16"/>
        <v>106.1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</f>
        <v>5137.799999999999</v>
      </c>
      <c r="E147" s="17">
        <f>D147/D107*100</f>
        <v>3.7593566844958906</v>
      </c>
      <c r="F147" s="99">
        <f t="shared" si="17"/>
        <v>85.2746887966805</v>
      </c>
      <c r="G147" s="6">
        <f t="shared" si="12"/>
        <v>48.69583349129923</v>
      </c>
      <c r="H147" s="61">
        <f t="shared" si="16"/>
        <v>887.2000000000007</v>
      </c>
      <c r="I147" s="61">
        <f t="shared" si="14"/>
        <v>5413</v>
      </c>
      <c r="K147" s="38"/>
      <c r="L147" s="38"/>
    </row>
    <row r="148" spans="1:12" s="2" customFormat="1" ht="19.5" customHeight="1">
      <c r="A148" s="16" t="s">
        <v>51</v>
      </c>
      <c r="B148" s="73">
        <v>84066.9</v>
      </c>
      <c r="C148" s="53">
        <f>376354.8-1000+14285.9-198-200-300-15786.4</f>
        <v>373156.3</v>
      </c>
      <c r="D148" s="76">
        <f>69938.3+2324.7+1312.6+155+2603.6+1211+415+5415.4+691.3</f>
        <v>84066.90000000001</v>
      </c>
      <c r="E148" s="17">
        <f>D148/D107*100</f>
        <v>61.51221582386383</v>
      </c>
      <c r="F148" s="6">
        <f t="shared" si="17"/>
        <v>100.00000000000003</v>
      </c>
      <c r="G148" s="6">
        <f t="shared" si="12"/>
        <v>22.52860262576299</v>
      </c>
      <c r="H148" s="61">
        <f t="shared" si="16"/>
        <v>0</v>
      </c>
      <c r="I148" s="61">
        <f t="shared" si="14"/>
        <v>289089.39999999997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</f>
        <v>12285.5</v>
      </c>
      <c r="E149" s="17">
        <f>D149/D107*100</f>
        <v>8.989368318613856</v>
      </c>
      <c r="F149" s="6">
        <f t="shared" si="15"/>
        <v>83.33333333333333</v>
      </c>
      <c r="G149" s="6">
        <f t="shared" si="12"/>
        <v>41.666666666666664</v>
      </c>
      <c r="H149" s="61">
        <f t="shared" si="16"/>
        <v>2457.1000000000004</v>
      </c>
      <c r="I149" s="61">
        <f t="shared" si="14"/>
        <v>17199.7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171756.80000000002</v>
      </c>
      <c r="C150" s="77">
        <f>C43+C69+C72+C77+C79+C87+C102+C107+C100+C84+C98</f>
        <v>553375.8999999999</v>
      </c>
      <c r="D150" s="53">
        <f>D43+D69+D72+D77+D79+D87+D102+D107+D100+D84+D98</f>
        <v>141616.80000000002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927754.7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677957.6000000001</v>
      </c>
      <c r="E151" s="31">
        <v>100</v>
      </c>
      <c r="F151" s="3">
        <f>D151/B151*100</f>
        <v>73.0750919397121</v>
      </c>
      <c r="G151" s="3">
        <f aca="true" t="shared" si="18" ref="G151:G157">D151/C151*100</f>
        <v>36.06738937538282</v>
      </c>
      <c r="H151" s="47">
        <f aca="true" t="shared" si="19" ref="H151:H157">B151-D151</f>
        <v>249797.09999999986</v>
      </c>
      <c r="I151" s="47">
        <f aca="true" t="shared" si="20" ref="I151:I157">C151-D151</f>
        <v>1201739.2999999998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415886.8</v>
      </c>
      <c r="C152" s="60">
        <f>C8+C20+C34+C52+C60+C91+C115+C119+C46+C140+C131+C103</f>
        <v>723589.8999999999</v>
      </c>
      <c r="D152" s="60">
        <f>D8+D20+D34+D52+D60+D91+D115+D119+D46+D140+D131+D103</f>
        <v>275252.7</v>
      </c>
      <c r="E152" s="6">
        <f>D152/D151*100</f>
        <v>40.600282377541006</v>
      </c>
      <c r="F152" s="6">
        <f aca="true" t="shared" si="21" ref="F152:F157">D152/B152*100</f>
        <v>66.1845242503489</v>
      </c>
      <c r="G152" s="6">
        <f t="shared" si="18"/>
        <v>38.03987590208211</v>
      </c>
      <c r="H152" s="61">
        <f t="shared" si="19"/>
        <v>140634.09999999998</v>
      </c>
      <c r="I152" s="72">
        <f t="shared" si="20"/>
        <v>448337.1999999999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61876.90000000001</v>
      </c>
      <c r="C153" s="61">
        <f>C11+C23+C36+C55+C62+C92+C49+C141+C109+C112+C96+C138</f>
        <v>102336.00000000003</v>
      </c>
      <c r="D153" s="61">
        <f>D11+D23+D36+D55+D62+D92+D49+D141+D109+D112+D96+D138</f>
        <v>51604.90000000001</v>
      </c>
      <c r="E153" s="6">
        <f>D153/D151*100</f>
        <v>7.611818202200256</v>
      </c>
      <c r="F153" s="6">
        <f t="shared" si="21"/>
        <v>83.3992976377291</v>
      </c>
      <c r="G153" s="6">
        <f t="shared" si="18"/>
        <v>50.42692698561601</v>
      </c>
      <c r="H153" s="61">
        <f t="shared" si="19"/>
        <v>10272</v>
      </c>
      <c r="I153" s="72">
        <f t="shared" si="20"/>
        <v>50731.10000000002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15567.6</v>
      </c>
      <c r="E154" s="6">
        <f>D154/D151*100</f>
        <v>2.2962497949724288</v>
      </c>
      <c r="F154" s="6">
        <f t="shared" si="21"/>
        <v>83.49163614130872</v>
      </c>
      <c r="G154" s="6">
        <f t="shared" si="18"/>
        <v>54.26198252334461</v>
      </c>
      <c r="H154" s="61">
        <f t="shared" si="19"/>
        <v>3078.1000000000004</v>
      </c>
      <c r="I154" s="72">
        <f t="shared" si="20"/>
        <v>13122.1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14999.8</v>
      </c>
      <c r="C155" s="60">
        <f>C12+C24+C104+C63+C38+C93+C129+C56+C136</f>
        <v>29558.7</v>
      </c>
      <c r="D155" s="60">
        <f>D12+D24+D104+D63+D38+D93+D129+D56</f>
        <v>8620</v>
      </c>
      <c r="E155" s="6">
        <f>D155/D151*100</f>
        <v>1.27146594418294</v>
      </c>
      <c r="F155" s="6">
        <f t="shared" si="21"/>
        <v>57.46743289910532</v>
      </c>
      <c r="G155" s="6">
        <f t="shared" si="18"/>
        <v>29.16231092707054</v>
      </c>
      <c r="H155" s="61">
        <f>B155-D155</f>
        <v>6379.799999999999</v>
      </c>
      <c r="I155" s="72">
        <f t="shared" si="20"/>
        <v>20938.7</v>
      </c>
      <c r="K155" s="39"/>
      <c r="L155" s="90"/>
    </row>
    <row r="156" spans="1:12" ht="18.75">
      <c r="A156" s="18" t="s">
        <v>2</v>
      </c>
      <c r="B156" s="60">
        <f>B9+B21+B47+B53+B122</f>
        <v>129.2</v>
      </c>
      <c r="C156" s="60">
        <f>C9+C21+C47+C53+C122</f>
        <v>186.9</v>
      </c>
      <c r="D156" s="60">
        <f>D9+D21+D47+D53+D122</f>
        <v>23.5</v>
      </c>
      <c r="E156" s="6">
        <f>D156/D151*100</f>
        <v>0.00346629346732008</v>
      </c>
      <c r="F156" s="6">
        <f t="shared" si="21"/>
        <v>18.18885448916409</v>
      </c>
      <c r="G156" s="6">
        <f t="shared" si="18"/>
        <v>12.573568753344034</v>
      </c>
      <c r="H156" s="61">
        <f t="shared" si="19"/>
        <v>105.69999999999999</v>
      </c>
      <c r="I156" s="72">
        <f t="shared" si="20"/>
        <v>163.4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416216.29999999993</v>
      </c>
      <c r="C157" s="78">
        <f>C151-C152-C153-C154-C155-C156</f>
        <v>995335.7000000001</v>
      </c>
      <c r="D157" s="78">
        <f>D151-D152-D153-D154-D155-D156</f>
        <v>326888.9000000001</v>
      </c>
      <c r="E157" s="36">
        <f>D157/D151*100</f>
        <v>48.21671738763605</v>
      </c>
      <c r="F157" s="36">
        <f t="shared" si="21"/>
        <v>78.53822639814926</v>
      </c>
      <c r="G157" s="36">
        <f t="shared" si="18"/>
        <v>32.84207529178347</v>
      </c>
      <c r="H157" s="126">
        <f t="shared" si="19"/>
        <v>89327.39999999985</v>
      </c>
      <c r="I157" s="126">
        <f t="shared" si="20"/>
        <v>668446.8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677957.6000000001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677957.6000000001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2017-06-01T06:03:54Z</cp:lastPrinted>
  <dcterms:created xsi:type="dcterms:W3CDTF">2000-06-20T04:48:00Z</dcterms:created>
  <dcterms:modified xsi:type="dcterms:W3CDTF">2017-06-07T05:09:35Z</dcterms:modified>
  <cp:category/>
  <cp:version/>
  <cp:contentType/>
  <cp:contentStatus/>
</cp:coreProperties>
</file>